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<sst xmlns="http://schemas.openxmlformats.org/spreadsheetml/2006/main" count="1868" uniqueCount="664">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</sst>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44104</v>
      </c>
    </row>
    <row r="2" spans="1:27" ht="15.75">
      <c r="A2" s="420" t="s">
        <v>652</v>
      </c>
      <c r="B2" s="415"/>
      <c r="Z2" s="432">
        <v>2</v>
      </c>
      <c r="AA2" s="433">
        <f>IF(ISBLANK(_pdeReportingDate),"",_pdeReportingDate)</f>
        <v>44158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43831</v>
      </c>
    </row>
    <row r="10" spans="1:2" ht="15.75">
      <c r="A10" s="7" t="s">
        <v>2</v>
      </c>
      <c r="B10" s="313">
        <v>44104</v>
      </c>
    </row>
    <row r="11" spans="1:2" ht="15.75">
      <c r="A11" s="7" t="s">
        <v>640</v>
      </c>
      <c r="B11" s="313">
        <v>44158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 t="s">
        <v>659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660</v>
      </c>
    </row>
    <row r="24" spans="1:2" ht="15.75">
      <c r="A24" s="10" t="s">
        <v>584</v>
      </c>
      <c r="B24" s="423" t="s">
        <v>661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4" t="s">
        <v>663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9">
      <selection activeCell="C76" sqref="C7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7422</v>
      </c>
      <c r="D12" s="119">
        <v>7422</v>
      </c>
      <c r="E12" s="66" t="s">
        <v>25</v>
      </c>
      <c r="F12" s="69" t="s">
        <v>26</v>
      </c>
      <c r="G12" s="119">
        <f>6011+10+5-10-5</f>
        <v>6011</v>
      </c>
      <c r="H12" s="119">
        <v>6011</v>
      </c>
    </row>
    <row r="13" spans="1:8" ht="15.75">
      <c r="A13" s="66" t="s">
        <v>27</v>
      </c>
      <c r="B13" s="68" t="s">
        <v>28</v>
      </c>
      <c r="C13" s="119">
        <v>276</v>
      </c>
      <c r="D13" s="119">
        <v>304</v>
      </c>
      <c r="E13" s="66" t="s">
        <v>525</v>
      </c>
      <c r="F13" s="69" t="s">
        <v>29</v>
      </c>
      <c r="G13" s="119">
        <v>6011</v>
      </c>
      <c r="H13" s="119">
        <v>6011</v>
      </c>
    </row>
    <row r="14" spans="1:8" ht="15.75">
      <c r="A14" s="66" t="s">
        <v>30</v>
      </c>
      <c r="B14" s="68" t="s">
        <v>31</v>
      </c>
      <c r="C14" s="119">
        <v>16</v>
      </c>
      <c r="D14" s="119">
        <v>16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72</v>
      </c>
      <c r="D16" s="119">
        <v>85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2</v>
      </c>
      <c r="D17" s="119">
        <v>3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7273</v>
      </c>
      <c r="D18" s="119">
        <v>7273</v>
      </c>
      <c r="E18" s="246" t="s">
        <v>47</v>
      </c>
      <c r="F18" s="245" t="s">
        <v>48</v>
      </c>
      <c r="G18" s="344">
        <f>G12+G15+G16+G17</f>
        <v>6011</v>
      </c>
      <c r="H18" s="345">
        <f>H12+H15+H16+H17</f>
        <v>6011</v>
      </c>
    </row>
    <row r="19" spans="1:8" ht="15.75">
      <c r="A19" s="66" t="s">
        <v>49</v>
      </c>
      <c r="B19" s="68" t="s">
        <v>50</v>
      </c>
      <c r="C19" s="119">
        <v>18</v>
      </c>
      <c r="D19" s="119">
        <v>45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15079</v>
      </c>
      <c r="D20" s="333">
        <f>SUM(D12:D19)</f>
        <v>15148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23325</v>
      </c>
      <c r="D21" s="241">
        <v>23695</v>
      </c>
      <c r="E21" s="66" t="s">
        <v>58</v>
      </c>
      <c r="F21" s="69" t="s">
        <v>59</v>
      </c>
      <c r="G21" s="119">
        <v>7381</v>
      </c>
      <c r="H21" s="119">
        <v>7381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15033</v>
      </c>
      <c r="H26" s="333">
        <f>H20+H21+H22</f>
        <v>15033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-21747</v>
      </c>
      <c r="H28" s="331">
        <f>SUM(H29:H31)</f>
        <v>-19761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9768</v>
      </c>
      <c r="H29" s="119">
        <v>9768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v>-31515</v>
      </c>
      <c r="H30" s="119">
        <v>-29529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f>-898-11-13</f>
        <v>-922</v>
      </c>
      <c r="H33" s="119">
        <v>-1986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-22669</v>
      </c>
      <c r="H34" s="333">
        <f>H28+H32+H33</f>
        <v>-21747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10+5-10-5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-1625</v>
      </c>
      <c r="H37" s="335">
        <f>H26+H18+H34</f>
        <v>-703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11735</v>
      </c>
      <c r="H45" s="119">
        <v>11735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1318+3483</f>
        <v>4801</v>
      </c>
      <c r="H49" s="119">
        <v>3712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16536</v>
      </c>
      <c r="H50" s="331">
        <f>SUM(H44:H49)</f>
        <v>15447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38425</v>
      </c>
      <c r="D56" s="337">
        <f>D20+D21+D22+D28+D33+D46+D52+D54+D55</f>
        <v>38864</v>
      </c>
      <c r="E56" s="76" t="s">
        <v>529</v>
      </c>
      <c r="F56" s="75" t="s">
        <v>172</v>
      </c>
      <c r="G56" s="334">
        <f>G50+G52+G53+G54+G55</f>
        <v>16536</v>
      </c>
      <c r="H56" s="335">
        <f>H50+H52+H53+H54+H55</f>
        <v>15447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594</v>
      </c>
      <c r="D59" s="119">
        <v>594</v>
      </c>
      <c r="E59" s="123" t="s">
        <v>180</v>
      </c>
      <c r="F59" s="251" t="s">
        <v>181</v>
      </c>
      <c r="G59" s="119">
        <v>70</v>
      </c>
      <c r="H59" s="119"/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352</v>
      </c>
      <c r="D61" s="119">
        <v>352</v>
      </c>
      <c r="E61" s="122" t="s">
        <v>188</v>
      </c>
      <c r="F61" s="69" t="s">
        <v>189</v>
      </c>
      <c r="G61" s="330">
        <f>SUM(G62:G68)</f>
        <v>2161</v>
      </c>
      <c r="H61" s="331">
        <f>SUM(H62:H68)</f>
        <v>3138</v>
      </c>
    </row>
    <row r="62" spans="1:13" ht="15.75">
      <c r="A62" s="66" t="s">
        <v>186</v>
      </c>
      <c r="B62" s="70" t="s">
        <v>187</v>
      </c>
      <c r="C62" s="119">
        <v>293</v>
      </c>
      <c r="D62" s="119">
        <v>293</v>
      </c>
      <c r="E62" s="122" t="s">
        <v>192</v>
      </c>
      <c r="F62" s="69" t="s">
        <v>193</v>
      </c>
      <c r="G62" s="119">
        <f>818+13-818-13</f>
        <v>0</v>
      </c>
      <c r="H62" s="119"/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383+75+228</f>
        <v>686</v>
      </c>
      <c r="H64" s="119">
        <v>760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1239</v>
      </c>
      <c r="D65" s="333">
        <f>SUM(D59:D64)</f>
        <v>1239</v>
      </c>
      <c r="E65" s="66" t="s">
        <v>201</v>
      </c>
      <c r="F65" s="69" t="s">
        <v>202</v>
      </c>
      <c r="G65" s="119">
        <f>1091+81</f>
        <v>1172</v>
      </c>
      <c r="H65" s="119">
        <v>2006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185+10+42</f>
        <v>237</v>
      </c>
      <c r="H66" s="119">
        <v>180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1+29+17</f>
        <v>47</v>
      </c>
      <c r="H67" s="119">
        <v>100</v>
      </c>
    </row>
    <row r="68" spans="1:8" ht="15.75">
      <c r="A68" s="66" t="s">
        <v>206</v>
      </c>
      <c r="B68" s="68" t="s">
        <v>207</v>
      </c>
      <c r="C68" s="119">
        <f>836+13-13-818</f>
        <v>18</v>
      </c>
      <c r="D68" s="119">
        <v>35</v>
      </c>
      <c r="E68" s="66" t="s">
        <v>212</v>
      </c>
      <c r="F68" s="69" t="s">
        <v>213</v>
      </c>
      <c r="G68" s="119">
        <f>8+7+4</f>
        <v>19</v>
      </c>
      <c r="H68" s="119">
        <v>92</v>
      </c>
    </row>
    <row r="69" spans="1:8" ht="15.75">
      <c r="A69" s="66" t="s">
        <v>210</v>
      </c>
      <c r="B69" s="68" t="s">
        <v>211</v>
      </c>
      <c r="C69" s="119">
        <f>2+3087+358</f>
        <v>3447</v>
      </c>
      <c r="D69" s="119">
        <v>3337</v>
      </c>
      <c r="E69" s="123" t="s">
        <v>79</v>
      </c>
      <c r="F69" s="69" t="s">
        <v>216</v>
      </c>
      <c r="G69" s="119">
        <f>27795+31+138</f>
        <v>27964</v>
      </c>
      <c r="H69" s="119">
        <v>27485</v>
      </c>
    </row>
    <row r="70" spans="1:8" ht="15.75">
      <c r="A70" s="66" t="s">
        <v>214</v>
      </c>
      <c r="B70" s="68" t="s">
        <v>215</v>
      </c>
      <c r="C70" s="119">
        <f>38+2</f>
        <v>40</v>
      </c>
      <c r="D70" s="119">
        <v>41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30195</v>
      </c>
      <c r="H71" s="333">
        <f>H59+H60+H61+H69+H70</f>
        <v>30623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10</v>
      </c>
      <c r="D73" s="119">
        <v>10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98+1476-2</f>
        <v>1572</v>
      </c>
      <c r="D75" s="119">
        <v>1622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5087</v>
      </c>
      <c r="D76" s="333">
        <f>SUM(D68:D75)</f>
        <v>5045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30195</v>
      </c>
      <c r="H79" s="335">
        <f>H71+H73+H75+H77</f>
        <v>30623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f>137+1</f>
        <v>138</v>
      </c>
      <c r="D88" s="119">
        <v>88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20</v>
      </c>
      <c r="D89" s="119">
        <v>25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>
        <v>98</v>
      </c>
      <c r="D90" s="119">
        <v>13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256</v>
      </c>
      <c r="D92" s="333">
        <f>SUM(D88:D91)</f>
        <v>126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f>94+5</f>
        <v>99</v>
      </c>
      <c r="D93" s="243">
        <v>93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6681</v>
      </c>
      <c r="D94" s="337">
        <f>D65+D76+D85+D92+D93</f>
        <v>6503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45106</v>
      </c>
      <c r="D95" s="339">
        <f>D94+D56</f>
        <v>45367</v>
      </c>
      <c r="E95" s="150" t="s">
        <v>607</v>
      </c>
      <c r="F95" s="254" t="s">
        <v>268</v>
      </c>
      <c r="G95" s="338">
        <f>G37+G40+G56+G79</f>
        <v>45106</v>
      </c>
      <c r="H95" s="339">
        <f>H37+H40+H56+H79</f>
        <v>45367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>
        <f>pdeReportingDate</f>
        <v>44158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7">
      <selection activeCell="G15" sqref="G1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167+1</f>
        <v>168</v>
      </c>
      <c r="D12" s="234">
        <v>98</v>
      </c>
      <c r="E12" s="116" t="s">
        <v>277</v>
      </c>
      <c r="F12" s="161" t="s">
        <v>278</v>
      </c>
      <c r="G12" s="234">
        <v>274</v>
      </c>
      <c r="H12" s="234">
        <v>39</v>
      </c>
    </row>
    <row r="13" spans="1:8" ht="15.75">
      <c r="A13" s="116" t="s">
        <v>279</v>
      </c>
      <c r="B13" s="112" t="s">
        <v>280</v>
      </c>
      <c r="C13" s="234">
        <f>165+44</f>
        <v>209</v>
      </c>
      <c r="D13" s="234">
        <v>262</v>
      </c>
      <c r="E13" s="116" t="s">
        <v>281</v>
      </c>
      <c r="F13" s="161" t="s">
        <v>282</v>
      </c>
      <c r="G13" s="234">
        <f>1+294</f>
        <v>295</v>
      </c>
      <c r="H13" s="234"/>
    </row>
    <row r="14" spans="1:8" ht="15.75">
      <c r="A14" s="116" t="s">
        <v>283</v>
      </c>
      <c r="B14" s="112" t="s">
        <v>284</v>
      </c>
      <c r="C14" s="234">
        <f>28+41</f>
        <v>69</v>
      </c>
      <c r="D14" s="234">
        <v>39</v>
      </c>
      <c r="E14" s="166" t="s">
        <v>285</v>
      </c>
      <c r="F14" s="161" t="s">
        <v>286</v>
      </c>
      <c r="G14" s="234">
        <v>614</v>
      </c>
      <c r="H14" s="234">
        <v>282</v>
      </c>
    </row>
    <row r="15" spans="1:8" ht="15.75">
      <c r="A15" s="116" t="s">
        <v>287</v>
      </c>
      <c r="B15" s="112" t="s">
        <v>288</v>
      </c>
      <c r="C15" s="234">
        <f>11+30+360</f>
        <v>401</v>
      </c>
      <c r="D15" s="234">
        <v>185</v>
      </c>
      <c r="E15" s="166" t="s">
        <v>79</v>
      </c>
      <c r="F15" s="161" t="s">
        <v>289</v>
      </c>
      <c r="G15" s="234">
        <v>99</v>
      </c>
      <c r="H15" s="234">
        <v>89</v>
      </c>
    </row>
    <row r="16" spans="1:8" ht="15.75">
      <c r="A16" s="116" t="s">
        <v>290</v>
      </c>
      <c r="B16" s="112" t="s">
        <v>291</v>
      </c>
      <c r="C16" s="234">
        <f>5+62</f>
        <v>67</v>
      </c>
      <c r="D16" s="234">
        <v>31</v>
      </c>
      <c r="E16" s="157" t="s">
        <v>52</v>
      </c>
      <c r="F16" s="185" t="s">
        <v>292</v>
      </c>
      <c r="G16" s="363">
        <f>SUM(G12:G15)</f>
        <v>1282</v>
      </c>
      <c r="H16" s="364">
        <f>SUM(H12:H15)</f>
        <v>410</v>
      </c>
    </row>
    <row r="17" spans="1:8" ht="31.5">
      <c r="A17" s="116" t="s">
        <v>293</v>
      </c>
      <c r="B17" s="112" t="s">
        <v>294</v>
      </c>
      <c r="C17" s="234"/>
      <c r="D17" s="234">
        <v>30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4"/>
      <c r="H18" s="375"/>
    </row>
    <row r="19" spans="1:8" ht="15.75">
      <c r="A19" s="116" t="s">
        <v>299</v>
      </c>
      <c r="B19" s="112" t="s">
        <v>300</v>
      </c>
      <c r="C19" s="234">
        <f>109+440</f>
        <v>549</v>
      </c>
      <c r="D19" s="234">
        <v>374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1463</v>
      </c>
      <c r="D22" s="364">
        <f>SUM(D12:D18)+D19</f>
        <v>1019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/>
    </row>
    <row r="25" spans="1:8" ht="31.5">
      <c r="A25" s="116" t="s">
        <v>316</v>
      </c>
      <c r="B25" s="158" t="s">
        <v>317</v>
      </c>
      <c r="C25" s="234">
        <f>4+730</f>
        <v>734</v>
      </c>
      <c r="D25" s="234">
        <v>1169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v>1</v>
      </c>
      <c r="D27" s="234"/>
      <c r="E27" s="157" t="s">
        <v>104</v>
      </c>
      <c r="F27" s="159" t="s">
        <v>326</v>
      </c>
      <c r="G27" s="363">
        <f>SUM(G22:G26)</f>
        <v>0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v>6</v>
      </c>
      <c r="D28" s="234">
        <v>1276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741</v>
      </c>
      <c r="D29" s="364">
        <f>SUM(D25:D28)</f>
        <v>2445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2204</v>
      </c>
      <c r="D31" s="370">
        <f>D29+D22</f>
        <v>3464</v>
      </c>
      <c r="E31" s="172" t="s">
        <v>521</v>
      </c>
      <c r="F31" s="187" t="s">
        <v>331</v>
      </c>
      <c r="G31" s="174">
        <f>G16+G18+G27</f>
        <v>1282</v>
      </c>
      <c r="H31" s="175">
        <f>H16+H18+H27</f>
        <v>410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922</v>
      </c>
      <c r="H33" s="364">
        <f>IF((D31-H31)&gt;0,D31-H31,0)</f>
        <v>3054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2204</v>
      </c>
      <c r="D36" s="372">
        <f>D31-D34+D35</f>
        <v>3464</v>
      </c>
      <c r="E36" s="183" t="s">
        <v>346</v>
      </c>
      <c r="F36" s="177" t="s">
        <v>347</v>
      </c>
      <c r="G36" s="188">
        <f>G35-G34+G31</f>
        <v>1282</v>
      </c>
      <c r="H36" s="189">
        <f>H35-H34+H31</f>
        <v>410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922</v>
      </c>
      <c r="H37" s="175">
        <f>IF((D36-H36)&gt;0,D36-H36,0)</f>
        <v>3054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922</v>
      </c>
      <c r="H42" s="165">
        <f>IF(H37&gt;0,IF(D38+H37&lt;0,0,D38+H37),IF(D37-D38&lt;0,D38-D37,0))</f>
        <v>3054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922</v>
      </c>
      <c r="H44" s="189">
        <f>IF(D42=0,IF(H42-H43&gt;0,H42-H43+D43,0),IF(D42-D43&lt;0,D43-D42+H43,0))</f>
        <v>3054</v>
      </c>
    </row>
    <row r="45" spans="1:8" ht="16.5" thickBot="1">
      <c r="A45" s="191" t="s">
        <v>371</v>
      </c>
      <c r="B45" s="192" t="s">
        <v>372</v>
      </c>
      <c r="C45" s="365">
        <f>C36+C38+C42</f>
        <v>2204</v>
      </c>
      <c r="D45" s="366">
        <f>D36+D38+D42</f>
        <v>3464</v>
      </c>
      <c r="E45" s="191" t="s">
        <v>373</v>
      </c>
      <c r="F45" s="193" t="s">
        <v>374</v>
      </c>
      <c r="G45" s="365">
        <f>G42+G36</f>
        <v>2204</v>
      </c>
      <c r="H45" s="366">
        <f>H42+H36</f>
        <v>3464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>
        <f>pdeReportingDate</f>
        <v>44158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9" sqref="C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1000+753</f>
        <v>1753</v>
      </c>
      <c r="D11" s="119">
        <f>163+1184+7-147</f>
        <v>1207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-1580</v>
      </c>
      <c r="D12" s="119">
        <f>-1798-6+147</f>
        <v>-1657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-411</v>
      </c>
      <c r="D14" s="119">
        <f>-1-540</f>
        <v>-541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-76</v>
      </c>
      <c r="D15" s="119">
        <f>-8-549</f>
        <v>-557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>
        <v>-63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-6</v>
      </c>
      <c r="D18" s="119">
        <v>-8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1119</v>
      </c>
      <c r="D20" s="119">
        <v>1807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798</v>
      </c>
      <c r="D21" s="394">
        <f>SUM(D11:D20)</f>
        <v>187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-668</v>
      </c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-668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130</v>
      </c>
      <c r="D44" s="226">
        <f>D43+D33+D21</f>
        <v>187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f>112+13+1</f>
        <v>126</v>
      </c>
      <c r="D45" s="227">
        <v>98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256</v>
      </c>
      <c r="D46" s="229">
        <f>D45+D44</f>
        <v>285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157+1</f>
        <v>158</v>
      </c>
      <c r="D47" s="217">
        <v>129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98</v>
      </c>
      <c r="D48" s="201">
        <v>156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44158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I30" sqref="I30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6011</v>
      </c>
      <c r="D13" s="319">
        <f>'1-Баланс'!H20</f>
        <v>7651</v>
      </c>
      <c r="E13" s="319">
        <f>'1-Баланс'!H21</f>
        <v>7381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9768</v>
      </c>
      <c r="J13" s="319">
        <f>'1-Баланс'!H30+'1-Баланс'!H33</f>
        <v>-31515</v>
      </c>
      <c r="K13" s="320"/>
      <c r="L13" s="319">
        <f>SUM(C13:K13)</f>
        <v>-703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6011</v>
      </c>
      <c r="D17" s="388">
        <f aca="true" t="shared" si="2" ref="D17:M17">D13+D14</f>
        <v>7651</v>
      </c>
      <c r="E17" s="388">
        <f t="shared" si="2"/>
        <v>7381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9768</v>
      </c>
      <c r="J17" s="388">
        <f t="shared" si="2"/>
        <v>-31515</v>
      </c>
      <c r="K17" s="388">
        <f t="shared" si="2"/>
        <v>0</v>
      </c>
      <c r="L17" s="319">
        <f t="shared" si="1"/>
        <v>-703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-922</v>
      </c>
      <c r="K18" s="320"/>
      <c r="L18" s="319">
        <f t="shared" si="1"/>
        <v>-922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6011</v>
      </c>
      <c r="D31" s="388">
        <f aca="true" t="shared" si="6" ref="D31:M31">D19+D22+D23+D26+D30+D29+D17+D18</f>
        <v>7651</v>
      </c>
      <c r="E31" s="388">
        <f t="shared" si="6"/>
        <v>7381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9768</v>
      </c>
      <c r="J31" s="388">
        <f t="shared" si="6"/>
        <v>-32437</v>
      </c>
      <c r="K31" s="388">
        <f t="shared" si="6"/>
        <v>0</v>
      </c>
      <c r="L31" s="319">
        <f t="shared" si="1"/>
        <v>-1625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6011</v>
      </c>
      <c r="D34" s="322">
        <f t="shared" si="7"/>
        <v>7651</v>
      </c>
      <c r="E34" s="322">
        <f t="shared" si="7"/>
        <v>7381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9768</v>
      </c>
      <c r="J34" s="322">
        <f t="shared" si="7"/>
        <v>-32437</v>
      </c>
      <c r="K34" s="322">
        <f t="shared" si="7"/>
        <v>0</v>
      </c>
      <c r="L34" s="386">
        <f t="shared" si="1"/>
        <v>-1625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>
        <f>pdeReportingDate</f>
        <v>44158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01.01.2020 г. до 30.09.2020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45106</v>
      </c>
      <c r="D6" s="410">
        <f aca="true" t="shared" si="0" ref="D6:D15">C6-E6</f>
        <v>0</v>
      </c>
      <c r="E6" s="409">
        <f>'1-Баланс'!G95</f>
        <v>45106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-1625</v>
      </c>
      <c r="D7" s="410">
        <f t="shared" si="0"/>
        <v>-7636</v>
      </c>
      <c r="E7" s="409">
        <f>'1-Баланс'!G18</f>
        <v>6011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-922</v>
      </c>
      <c r="D8" s="410">
        <f t="shared" si="0"/>
        <v>0</v>
      </c>
      <c r="E8" s="409">
        <f>ABS('2-Отчет за доходите'!C44)-ABS('2-Отчет за доходите'!G44)</f>
        <v>-922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126</v>
      </c>
      <c r="D9" s="410">
        <f t="shared" si="0"/>
        <v>0</v>
      </c>
      <c r="E9" s="409">
        <f>'3-Отчет за паричния поток'!C45</f>
        <v>126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256</v>
      </c>
      <c r="D10" s="410">
        <f t="shared" si="0"/>
        <v>0</v>
      </c>
      <c r="E10" s="409">
        <f>'3-Отчет за паричния поток'!C46</f>
        <v>256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-1625</v>
      </c>
      <c r="D11" s="410">
        <f t="shared" si="0"/>
        <v>0</v>
      </c>
      <c r="E11" s="409">
        <f>'4-Отчет за собствения капитал'!L34</f>
        <v>-1625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-0.719188767550702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0.5673846153846154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-0.019729943720442532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-0.020440739591185208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0.5816696914700544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0.22126179831097864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0.176949826130154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0.008478224871667495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0.008478224871667495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0.032338622203163234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0.02842193943156121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1.1089799476896252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-28.757538461538463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1.036026249279475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734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-0.45169230769230767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0.6263650546021841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58.195516811955166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7422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276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72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7273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15079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23325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38425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594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352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293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1239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18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3447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40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1572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5087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138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20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98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256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99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6681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45106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7381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15033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-21747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9768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-31515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-922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-22669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-1625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11735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4801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16536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16536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70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2161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686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1172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237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47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19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27964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30195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30195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45106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168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209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69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401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67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0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549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1463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734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6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741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2204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2204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2204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274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295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614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99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1282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1282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922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1282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922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922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922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2204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1753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-1580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-411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-76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-6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1119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798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-668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-668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>
        <f t="shared" si="20"/>
        <v>44104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130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>
        <f t="shared" si="20"/>
        <v>44104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126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>
        <f t="shared" si="20"/>
        <v>44104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256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>
        <f t="shared" si="20"/>
        <v>44104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158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>
        <f t="shared" si="20"/>
        <v>44104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98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>
        <f aca="true" t="shared" si="23" ref="C218:C281">endDate</f>
        <v>44104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>
        <f t="shared" si="23"/>
        <v>44104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>
        <f t="shared" si="23"/>
        <v>44104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>
        <f t="shared" si="23"/>
        <v>44104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>
        <f t="shared" si="23"/>
        <v>44104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>
        <f t="shared" si="23"/>
        <v>44104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>
        <f t="shared" si="23"/>
        <v>44104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>
        <f t="shared" si="23"/>
        <v>44104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>
        <f t="shared" si="23"/>
        <v>44104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>
        <f t="shared" si="23"/>
        <v>44104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>
        <f t="shared" si="23"/>
        <v>44104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>
        <f t="shared" si="23"/>
        <v>44104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>
        <f t="shared" si="23"/>
        <v>44104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>
        <f t="shared" si="23"/>
        <v>44104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>
        <f t="shared" si="23"/>
        <v>44104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>
        <f t="shared" si="23"/>
        <v>44104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>
        <f t="shared" si="23"/>
        <v>44104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>
        <f t="shared" si="23"/>
        <v>44104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>
        <f t="shared" si="23"/>
        <v>44104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>
        <f t="shared" si="23"/>
        <v>44104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>
        <f t="shared" si="23"/>
        <v>44104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>
        <f t="shared" si="23"/>
        <v>44104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>
        <f t="shared" si="23"/>
        <v>44104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>
        <f t="shared" si="23"/>
        <v>44104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>
        <f t="shared" si="23"/>
        <v>44104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>
        <f t="shared" si="23"/>
        <v>44104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>
        <f t="shared" si="23"/>
        <v>44104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>
        <f t="shared" si="23"/>
        <v>44104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>
        <f t="shared" si="23"/>
        <v>44104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>
        <f t="shared" si="23"/>
        <v>44104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>
        <f t="shared" si="23"/>
        <v>44104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>
        <f t="shared" si="23"/>
        <v>44104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>
        <f t="shared" si="23"/>
        <v>44104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>
        <f t="shared" si="23"/>
        <v>44104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>
        <f t="shared" si="23"/>
        <v>44104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>
        <f t="shared" si="23"/>
        <v>44104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>
        <f t="shared" si="23"/>
        <v>44104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>
        <f t="shared" si="23"/>
        <v>44104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>
        <f t="shared" si="23"/>
        <v>44104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>
        <f t="shared" si="23"/>
        <v>44104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>
        <f t="shared" si="23"/>
        <v>44104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>
        <f t="shared" si="23"/>
        <v>44104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>
        <f t="shared" si="23"/>
        <v>44104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>
        <f t="shared" si="23"/>
        <v>44104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>
        <f t="shared" si="23"/>
        <v>44104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7381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>
        <f t="shared" si="23"/>
        <v>44104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>
        <f t="shared" si="23"/>
        <v>44104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>
        <f t="shared" si="23"/>
        <v>44104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>
        <f t="shared" si="23"/>
        <v>44104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7381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>
        <f t="shared" si="23"/>
        <v>44104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>
        <f t="shared" si="23"/>
        <v>44104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>
        <f t="shared" si="23"/>
        <v>44104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>
        <f t="shared" si="23"/>
        <v>44104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>
        <f t="shared" si="23"/>
        <v>44104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>
        <f t="shared" si="23"/>
        <v>44104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>
        <f t="shared" si="23"/>
        <v>44104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>
        <f t="shared" si="23"/>
        <v>44104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>
        <f t="shared" si="23"/>
        <v>44104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>
        <f t="shared" si="23"/>
        <v>44104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>
        <f t="shared" si="23"/>
        <v>44104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>
        <f t="shared" si="23"/>
        <v>44104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>
        <f t="shared" si="23"/>
        <v>44104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>
        <f t="shared" si="23"/>
        <v>44104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7381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>
        <f t="shared" si="23"/>
        <v>44104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>
        <f aca="true" t="shared" si="26" ref="C282:C345">endDate</f>
        <v>44104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>
        <f t="shared" si="26"/>
        <v>44104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7381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>
        <f t="shared" si="26"/>
        <v>44104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>
        <f t="shared" si="26"/>
        <v>44104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>
        <f t="shared" si="26"/>
        <v>44104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>
        <f t="shared" si="26"/>
        <v>44104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>
        <f t="shared" si="26"/>
        <v>44104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>
        <f t="shared" si="26"/>
        <v>44104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>
        <f t="shared" si="26"/>
        <v>44104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>
        <f t="shared" si="26"/>
        <v>44104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>
        <f t="shared" si="26"/>
        <v>44104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>
        <f t="shared" si="26"/>
        <v>44104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>
        <f t="shared" si="26"/>
        <v>44104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>
        <f t="shared" si="26"/>
        <v>44104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>
        <f t="shared" si="26"/>
        <v>44104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>
        <f t="shared" si="26"/>
        <v>44104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>
        <f t="shared" si="26"/>
        <v>44104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>
        <f t="shared" si="26"/>
        <v>44104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>
        <f t="shared" si="26"/>
        <v>44104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>
        <f t="shared" si="26"/>
        <v>44104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>
        <f t="shared" si="26"/>
        <v>44104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>
        <f t="shared" si="26"/>
        <v>44104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>
        <f t="shared" si="26"/>
        <v>44104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>
        <f t="shared" si="26"/>
        <v>44104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>
        <f t="shared" si="26"/>
        <v>44104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>
        <f t="shared" si="26"/>
        <v>44104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>
        <f t="shared" si="26"/>
        <v>44104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>
        <f t="shared" si="26"/>
        <v>44104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>
        <f t="shared" si="26"/>
        <v>44104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>
        <f t="shared" si="26"/>
        <v>44104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>
        <f t="shared" si="26"/>
        <v>44104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>
        <f t="shared" si="26"/>
        <v>44104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>
        <f t="shared" si="26"/>
        <v>44104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>
        <f t="shared" si="26"/>
        <v>44104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>
        <f t="shared" si="26"/>
        <v>44104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>
        <f t="shared" si="26"/>
        <v>44104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>
        <f t="shared" si="26"/>
        <v>44104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>
        <f t="shared" si="26"/>
        <v>44104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>
        <f t="shared" si="26"/>
        <v>44104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>
        <f t="shared" si="26"/>
        <v>44104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>
        <f t="shared" si="26"/>
        <v>44104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>
        <f t="shared" si="26"/>
        <v>44104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>
        <f t="shared" si="26"/>
        <v>44104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>
        <f t="shared" si="26"/>
        <v>44104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>
        <f t="shared" si="26"/>
        <v>44104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>
        <f t="shared" si="26"/>
        <v>44104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>
        <f t="shared" si="26"/>
        <v>44104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>
        <f t="shared" si="26"/>
        <v>44104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>
        <f t="shared" si="26"/>
        <v>44104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>
        <f t="shared" si="26"/>
        <v>44104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>
        <f t="shared" si="26"/>
        <v>44104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>
        <f t="shared" si="26"/>
        <v>44104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>
        <f t="shared" si="26"/>
        <v>44104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>
        <f t="shared" si="26"/>
        <v>44104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>
        <f t="shared" si="26"/>
        <v>44104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>
        <f t="shared" si="26"/>
        <v>44104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>
        <f t="shared" si="26"/>
        <v>44104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>
        <f t="shared" si="26"/>
        <v>44104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>
        <f t="shared" si="26"/>
        <v>44104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>
        <f t="shared" si="26"/>
        <v>44104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>
        <f t="shared" si="26"/>
        <v>44104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>
        <f t="shared" si="26"/>
        <v>44104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>
        <f t="shared" si="26"/>
        <v>44104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>
        <f t="shared" si="26"/>
        <v>44104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>
        <f aca="true" t="shared" si="29" ref="C346:C409">endDate</f>
        <v>44104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>
        <f t="shared" si="29"/>
        <v>44104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>
        <f t="shared" si="29"/>
        <v>44104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>
        <f t="shared" si="29"/>
        <v>44104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>
        <f t="shared" si="29"/>
        <v>44104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9768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>
        <f t="shared" si="29"/>
        <v>44104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>
        <f t="shared" si="29"/>
        <v>44104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>
        <f t="shared" si="29"/>
        <v>44104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>
        <f t="shared" si="29"/>
        <v>44104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9768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>
        <f t="shared" si="29"/>
        <v>44104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>
        <f t="shared" si="29"/>
        <v>44104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>
        <f t="shared" si="29"/>
        <v>44104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>
        <f t="shared" si="29"/>
        <v>44104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>
        <f t="shared" si="29"/>
        <v>44104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>
        <f t="shared" si="29"/>
        <v>44104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>
        <f t="shared" si="29"/>
        <v>44104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>
        <f t="shared" si="29"/>
        <v>44104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>
        <f t="shared" si="29"/>
        <v>44104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>
        <f t="shared" si="29"/>
        <v>44104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>
        <f t="shared" si="29"/>
        <v>44104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>
        <f t="shared" si="29"/>
        <v>44104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>
        <f t="shared" si="29"/>
        <v>44104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>
        <f t="shared" si="29"/>
        <v>44104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9768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>
        <f t="shared" si="29"/>
        <v>44104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>
        <f t="shared" si="29"/>
        <v>44104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>
        <f t="shared" si="29"/>
        <v>44104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9768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>
        <f t="shared" si="29"/>
        <v>44104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-31515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>
        <f t="shared" si="29"/>
        <v>44104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>
        <f t="shared" si="29"/>
        <v>44104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>
        <f t="shared" si="29"/>
        <v>44104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>
        <f t="shared" si="29"/>
        <v>44104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-31515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>
        <f t="shared" si="29"/>
        <v>44104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-922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>
        <f t="shared" si="29"/>
        <v>44104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>
        <f t="shared" si="29"/>
        <v>44104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>
        <f t="shared" si="29"/>
        <v>44104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>
        <f t="shared" si="29"/>
        <v>44104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>
        <f t="shared" si="29"/>
        <v>44104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>
        <f t="shared" si="29"/>
        <v>44104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>
        <f t="shared" si="29"/>
        <v>44104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>
        <f t="shared" si="29"/>
        <v>44104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>
        <f t="shared" si="29"/>
        <v>44104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>
        <f t="shared" si="29"/>
        <v>44104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>
        <f t="shared" si="29"/>
        <v>44104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>
        <f t="shared" si="29"/>
        <v>44104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>
        <f t="shared" si="29"/>
        <v>44104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-32437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>
        <f t="shared" si="29"/>
        <v>44104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>
        <f t="shared" si="29"/>
        <v>44104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>
        <f t="shared" si="29"/>
        <v>44104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-32437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>
        <f t="shared" si="29"/>
        <v>44104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>
        <f t="shared" si="29"/>
        <v>44104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>
        <f t="shared" si="29"/>
        <v>44104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>
        <f t="shared" si="29"/>
        <v>44104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>
        <f t="shared" si="29"/>
        <v>44104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>
        <f t="shared" si="29"/>
        <v>44104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>
        <f t="shared" si="29"/>
        <v>44104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>
        <f t="shared" si="29"/>
        <v>44104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>
        <f t="shared" si="29"/>
        <v>44104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>
        <f t="shared" si="29"/>
        <v>44104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>
        <f t="shared" si="29"/>
        <v>44104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>
        <f t="shared" si="29"/>
        <v>44104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>
        <f t="shared" si="29"/>
        <v>44104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>
        <f t="shared" si="29"/>
        <v>44104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>
        <f t="shared" si="29"/>
        <v>44104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>
        <f t="shared" si="29"/>
        <v>44104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>
        <f aca="true" t="shared" si="32" ref="C410:C459">endDate</f>
        <v>44104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>
        <f t="shared" si="32"/>
        <v>44104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>
        <f t="shared" si="32"/>
        <v>44104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>
        <f t="shared" si="32"/>
        <v>44104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>
        <f t="shared" si="32"/>
        <v>44104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>
        <f t="shared" si="32"/>
        <v>44104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>
        <f t="shared" si="32"/>
        <v>44104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-703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>
        <f t="shared" si="32"/>
        <v>44104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>
        <f t="shared" si="32"/>
        <v>44104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>
        <f t="shared" si="32"/>
        <v>44104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>
        <f t="shared" si="32"/>
        <v>44104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-703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>
        <f t="shared" si="32"/>
        <v>44104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-922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>
        <f t="shared" si="32"/>
        <v>44104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>
        <f t="shared" si="32"/>
        <v>44104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>
        <f t="shared" si="32"/>
        <v>44104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>
        <f t="shared" si="32"/>
        <v>44104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>
        <f t="shared" si="32"/>
        <v>44104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>
        <f t="shared" si="32"/>
        <v>44104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>
        <f t="shared" si="32"/>
        <v>44104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>
        <f t="shared" si="32"/>
        <v>44104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>
        <f t="shared" si="32"/>
        <v>44104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>
        <f t="shared" si="32"/>
        <v>44104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>
        <f t="shared" si="32"/>
        <v>44104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>
        <f t="shared" si="32"/>
        <v>44104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>
        <f t="shared" si="32"/>
        <v>44104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-1625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>
        <f t="shared" si="32"/>
        <v>44104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>
        <f t="shared" si="32"/>
        <v>44104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>
        <f t="shared" si="32"/>
        <v>44104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-1625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>
        <f t="shared" si="32"/>
        <v>44104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>
        <f t="shared" si="32"/>
        <v>44104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>
        <f t="shared" si="32"/>
        <v>44104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>
        <f t="shared" si="32"/>
        <v>44104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>
        <f t="shared" si="32"/>
        <v>44104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>
        <f t="shared" si="32"/>
        <v>44104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>
        <f t="shared" si="32"/>
        <v>44104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>
        <f t="shared" si="32"/>
        <v>44104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>
        <f t="shared" si="32"/>
        <v>44104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>
        <f t="shared" si="32"/>
        <v>44104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>
        <f t="shared" si="32"/>
        <v>44104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>
        <f t="shared" si="32"/>
        <v>44104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>
        <f t="shared" si="32"/>
        <v>44104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>
        <f t="shared" si="32"/>
        <v>44104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>
        <f t="shared" si="32"/>
        <v>44104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>
        <f t="shared" si="32"/>
        <v>44104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>
        <f t="shared" si="32"/>
        <v>44104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>
        <f t="shared" si="32"/>
        <v>44104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>
        <f t="shared" si="32"/>
        <v>44104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>
        <f t="shared" si="32"/>
        <v>44104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>
        <f t="shared" si="32"/>
        <v>44104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>
        <f t="shared" si="32"/>
        <v>44104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2016-09-14T10:20:26Z</cp:lastPrinted>
  <dcterms:created xsi:type="dcterms:W3CDTF">2006-09-16T00:00:00Z</dcterms:created>
  <dcterms:modified xsi:type="dcterms:W3CDTF">2020-11-24T12:39:09Z</dcterms:modified>
  <cp:category/>
  <cp:version/>
  <cp:contentType/>
  <cp:contentStatus/>
</cp:coreProperties>
</file>